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Vyrų" sheetId="1" r:id="rId1"/>
    <sheet name="Mišrus" sheetId="2" r:id="rId2"/>
  </sheets>
  <definedNames/>
  <calcPr fullCalcOnLoad="1"/>
</workbook>
</file>

<file path=xl/sharedStrings.xml><?xml version="1.0" encoding="utf-8"?>
<sst xmlns="http://schemas.openxmlformats.org/spreadsheetml/2006/main" count="90" uniqueCount="48">
  <si>
    <t>Eil. Nr.</t>
  </si>
  <si>
    <t>I etapas</t>
  </si>
  <si>
    <t>Laikas (min)</t>
  </si>
  <si>
    <t>Baudos balai</t>
  </si>
  <si>
    <t>II etapas</t>
  </si>
  <si>
    <t>Baudos minutės vėlavimą</t>
  </si>
  <si>
    <t>Baudos balai už vėlavimą</t>
  </si>
  <si>
    <t>III etapas</t>
  </si>
  <si>
    <t>Iš viso baudos balų:</t>
  </si>
  <si>
    <t>IV etapas</t>
  </si>
  <si>
    <t>PROTOKOLAS</t>
  </si>
  <si>
    <t xml:space="preserve"> </t>
  </si>
  <si>
    <t>Laikas (s)</t>
  </si>
  <si>
    <t>2013 m. Lietuvos vandens keliautojų sezono uždarymo ralio varžybų</t>
  </si>
  <si>
    <t xml:space="preserve">2013 m. spalio 6 d., Aukštadvaris </t>
  </si>
  <si>
    <t>Nerasta KP</t>
  </si>
  <si>
    <t>Baudos balai už KP</t>
  </si>
  <si>
    <t xml:space="preserve">Aistė Giniūnaitė         Simantas Mažeikis           </t>
  </si>
  <si>
    <t>Tatjana Kutyriova      Rolandas Žygas</t>
  </si>
  <si>
    <t>Birutė Stakionienė           Vilius Lažinskas</t>
  </si>
  <si>
    <t>Marina Kutyriova        Merūnas Janulevičius</t>
  </si>
  <si>
    <t>Asta Rudzenskaitė Konstantinas Marcinkus</t>
  </si>
  <si>
    <t>Aušra Babravičienė   Šarūnas Kudaba</t>
  </si>
  <si>
    <t>Sandra Kanapienytė              Julius Survila</t>
  </si>
  <si>
    <t>vieta</t>
  </si>
  <si>
    <t>Povilas Stikliūnas               Dainius Bartusevičius</t>
  </si>
  <si>
    <t xml:space="preserve">Ignas Kučinskas              Vytenis Grigas                     </t>
  </si>
  <si>
    <t>Saulius Skilinskas          Edgaras Vištakas</t>
  </si>
  <si>
    <t>Marius Jaraminas           Dainius Jaraminas</t>
  </si>
  <si>
    <t>Valdemaras Paukštelis      Tomas Jasinevičius</t>
  </si>
  <si>
    <t>Gintaras Rasymas         Ramūnas Lisauskas</t>
  </si>
  <si>
    <t>Vytenis Umbrasas           Valdas Bieliauskas</t>
  </si>
  <si>
    <t>Tadas Davidavičius        Irmantas Gudelis</t>
  </si>
  <si>
    <t>Matas Grigonis                 Linas Zinevičius</t>
  </si>
  <si>
    <t>Mantas Blėda                    Gintas Blėda</t>
  </si>
  <si>
    <t>Vytautas Mažeika               Darius Styra</t>
  </si>
  <si>
    <t>I</t>
  </si>
  <si>
    <t>II</t>
  </si>
  <si>
    <t>III</t>
  </si>
  <si>
    <t>Vyrų įgulos</t>
  </si>
  <si>
    <t>Vardai Pavardės</t>
  </si>
  <si>
    <t>Mišrios įgulos</t>
  </si>
  <si>
    <t>Vyr. teisėjas</t>
  </si>
  <si>
    <t>Vytautas Ščerbavičius</t>
  </si>
  <si>
    <t>Vyr. sekretorė</t>
  </si>
  <si>
    <t>Audronė Lainauskaitė</t>
  </si>
  <si>
    <t>Baudos sekundės už vėlavimą</t>
  </si>
  <si>
    <t>Baudos  sekundės už vėlavimą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</si>
</sst>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0" borderId="9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T25"/>
  <sheetViews>
    <sheetView tabSelected="1" workbookViewId="0" topLeftCell="B1">
      <selection activeCell="N28" sqref="N28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5.28125" style="0" customWidth="1"/>
    <col min="4" max="4" width="6.8515625" style="0" customWidth="1"/>
    <col min="5" max="6" width="6.140625" style="0" customWidth="1"/>
    <col min="7" max="7" width="6.421875" style="0" customWidth="1"/>
    <col min="8" max="8" width="5.57421875" style="0" customWidth="1"/>
    <col min="9" max="10" width="7.140625" style="0" customWidth="1"/>
    <col min="11" max="11" width="5.57421875" style="0" customWidth="1"/>
    <col min="12" max="12" width="7.140625" style="0" customWidth="1"/>
    <col min="13" max="13" width="8.00390625" style="0" customWidth="1"/>
    <col min="14" max="14" width="6.28125" style="0" customWidth="1"/>
    <col min="15" max="15" width="6.57421875" style="0" customWidth="1"/>
    <col min="16" max="16" width="6.00390625" style="0" customWidth="1"/>
    <col min="17" max="17" width="9.00390625" style="0" customWidth="1"/>
    <col min="18" max="18" width="7.140625" style="0" customWidth="1"/>
    <col min="19" max="19" width="7.00390625" style="0" customWidth="1"/>
    <col min="20" max="20" width="5.28125" style="0" customWidth="1"/>
  </cols>
  <sheetData>
    <row r="1" spans="1:19" ht="3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10.5" customHeight="1">
      <c r="B4" s="31" t="s">
        <v>39</v>
      </c>
      <c r="P4" s="37" t="s">
        <v>14</v>
      </c>
      <c r="Q4" s="37"/>
      <c r="R4" s="37"/>
      <c r="S4" s="37"/>
    </row>
    <row r="5" ht="3" customHeight="1" thickBot="1"/>
    <row r="6" spans="1:20" ht="12" customHeight="1">
      <c r="A6" s="38" t="s">
        <v>0</v>
      </c>
      <c r="B6" s="40" t="s">
        <v>40</v>
      </c>
      <c r="C6" s="42" t="s">
        <v>1</v>
      </c>
      <c r="D6" s="43"/>
      <c r="E6" s="43"/>
      <c r="F6" s="43"/>
      <c r="G6" s="44"/>
      <c r="H6" s="42" t="s">
        <v>4</v>
      </c>
      <c r="I6" s="43"/>
      <c r="J6" s="44"/>
      <c r="K6" s="42" t="s">
        <v>7</v>
      </c>
      <c r="L6" s="43"/>
      <c r="M6" s="43"/>
      <c r="N6" s="43"/>
      <c r="O6" s="44"/>
      <c r="P6" s="42" t="s">
        <v>9</v>
      </c>
      <c r="Q6" s="43"/>
      <c r="R6" s="44"/>
      <c r="S6" s="45" t="s">
        <v>8</v>
      </c>
      <c r="T6" s="47" t="s">
        <v>24</v>
      </c>
    </row>
    <row r="7" spans="1:20" ht="34.5" customHeight="1" thickBot="1">
      <c r="A7" s="39"/>
      <c r="B7" s="41"/>
      <c r="C7" s="12" t="s">
        <v>2</v>
      </c>
      <c r="D7" s="13" t="s">
        <v>5</v>
      </c>
      <c r="E7" s="13" t="s">
        <v>3</v>
      </c>
      <c r="F7" s="13" t="s">
        <v>15</v>
      </c>
      <c r="G7" s="14" t="s">
        <v>16</v>
      </c>
      <c r="H7" s="12" t="s">
        <v>2</v>
      </c>
      <c r="I7" s="13" t="s">
        <v>5</v>
      </c>
      <c r="J7" s="14" t="s">
        <v>6</v>
      </c>
      <c r="K7" s="12" t="s">
        <v>2</v>
      </c>
      <c r="L7" s="13" t="s">
        <v>5</v>
      </c>
      <c r="M7" s="13" t="s">
        <v>6</v>
      </c>
      <c r="N7" s="13" t="s">
        <v>15</v>
      </c>
      <c r="O7" s="14" t="s">
        <v>16</v>
      </c>
      <c r="P7" s="12" t="s">
        <v>12</v>
      </c>
      <c r="Q7" s="13" t="s">
        <v>46</v>
      </c>
      <c r="R7" s="14" t="s">
        <v>6</v>
      </c>
      <c r="S7" s="46"/>
      <c r="T7" s="48"/>
    </row>
    <row r="8" spans="1:20" ht="23.25" customHeight="1">
      <c r="A8" s="20">
        <v>1</v>
      </c>
      <c r="B8" s="19" t="s">
        <v>25</v>
      </c>
      <c r="C8" s="16">
        <v>62</v>
      </c>
      <c r="D8" s="8">
        <f>IF(C8&gt;60,C8-60,0)</f>
        <v>2</v>
      </c>
      <c r="E8" s="10">
        <f>D8/2</f>
        <v>1</v>
      </c>
      <c r="F8" s="9">
        <v>0</v>
      </c>
      <c r="G8" s="23">
        <f>IF(F8&gt;0,5,0)</f>
        <v>0</v>
      </c>
      <c r="H8" s="16">
        <v>75</v>
      </c>
      <c r="I8" s="8">
        <f>IF(H8&gt;70,H8-70,0)</f>
        <v>5</v>
      </c>
      <c r="J8" s="23">
        <f>I8</f>
        <v>5</v>
      </c>
      <c r="K8" s="16">
        <v>39</v>
      </c>
      <c r="L8" s="8">
        <f aca="true" t="shared" si="0" ref="L8:L18">IF(K8&gt;18,K8-18,0)</f>
        <v>21</v>
      </c>
      <c r="M8" s="10">
        <f>L8*0.33</f>
        <v>6.930000000000001</v>
      </c>
      <c r="N8" s="9">
        <v>5</v>
      </c>
      <c r="O8" s="23">
        <f>N8*5</f>
        <v>25</v>
      </c>
      <c r="P8" s="16">
        <v>386</v>
      </c>
      <c r="Q8" s="8">
        <f>IF(P8&gt;MIN(P8:P18),P8-MIN(P8:P18),0)</f>
        <v>97</v>
      </c>
      <c r="R8" s="23">
        <f>Q8*0.1</f>
        <v>9.700000000000001</v>
      </c>
      <c r="S8" s="28">
        <f>E8+G8+J8+M8+O8+R8</f>
        <v>47.63</v>
      </c>
      <c r="T8" s="34">
        <v>11</v>
      </c>
    </row>
    <row r="9" spans="1:20" ht="23.25" customHeight="1">
      <c r="A9" s="21">
        <v>2</v>
      </c>
      <c r="B9" s="22" t="s">
        <v>26</v>
      </c>
      <c r="C9" s="17">
        <v>67</v>
      </c>
      <c r="D9" s="1">
        <f aca="true" t="shared" si="1" ref="D9:D18">IF(C9&gt;60,C9-60,0)</f>
        <v>7</v>
      </c>
      <c r="E9" s="4">
        <f aca="true" t="shared" si="2" ref="E9:E18">D9/2</f>
        <v>3.5</v>
      </c>
      <c r="F9" s="2">
        <v>0</v>
      </c>
      <c r="G9" s="24">
        <f>IF(F9&gt;0,5,0)</f>
        <v>0</v>
      </c>
      <c r="H9" s="17">
        <v>68</v>
      </c>
      <c r="I9" s="1">
        <f aca="true" t="shared" si="3" ref="I9:I18">IF(H9&gt;70,H9-70,0)</f>
        <v>0</v>
      </c>
      <c r="J9" s="24">
        <f aca="true" t="shared" si="4" ref="J9:J18">I9</f>
        <v>0</v>
      </c>
      <c r="K9" s="17">
        <v>68</v>
      </c>
      <c r="L9" s="1">
        <f t="shared" si="0"/>
        <v>50</v>
      </c>
      <c r="M9" s="4">
        <f>L9*0.33</f>
        <v>16.5</v>
      </c>
      <c r="N9" s="2">
        <v>0</v>
      </c>
      <c r="O9" s="24">
        <f aca="true" t="shared" si="5" ref="O9:O18">N9*5</f>
        <v>0</v>
      </c>
      <c r="P9" s="17">
        <v>446</v>
      </c>
      <c r="Q9" s="1">
        <f>IF(P9&gt;MIN(P8:P18),P9-MIN(P8:P18),0)</f>
        <v>157</v>
      </c>
      <c r="R9" s="24">
        <f aca="true" t="shared" si="6" ref="R9:R18">Q9*0.1</f>
        <v>15.700000000000001</v>
      </c>
      <c r="S9" s="29">
        <f aca="true" t="shared" si="7" ref="S9:S18">E9+G9+J9+M9+O9+R9</f>
        <v>35.7</v>
      </c>
      <c r="T9" s="35">
        <v>8</v>
      </c>
    </row>
    <row r="10" spans="1:20" ht="23.25" customHeight="1">
      <c r="A10" s="21">
        <v>3</v>
      </c>
      <c r="B10" s="22" t="s">
        <v>27</v>
      </c>
      <c r="C10" s="17">
        <v>65</v>
      </c>
      <c r="D10" s="1">
        <f t="shared" si="1"/>
        <v>5</v>
      </c>
      <c r="E10" s="4">
        <f t="shared" si="2"/>
        <v>2.5</v>
      </c>
      <c r="F10" s="2">
        <v>0</v>
      </c>
      <c r="G10" s="24">
        <f aca="true" t="shared" si="8" ref="G10:G18">IF(F10&gt;0,5,0)</f>
        <v>0</v>
      </c>
      <c r="H10" s="17">
        <v>79</v>
      </c>
      <c r="I10" s="1">
        <f t="shared" si="3"/>
        <v>9</v>
      </c>
      <c r="J10" s="24">
        <f t="shared" si="4"/>
        <v>9</v>
      </c>
      <c r="K10" s="17">
        <v>42</v>
      </c>
      <c r="L10" s="1">
        <f t="shared" si="0"/>
        <v>24</v>
      </c>
      <c r="M10" s="4">
        <f>L10*0.33</f>
        <v>7.92</v>
      </c>
      <c r="N10" s="2">
        <v>2</v>
      </c>
      <c r="O10" s="24">
        <f t="shared" si="5"/>
        <v>10</v>
      </c>
      <c r="P10" s="17">
        <v>441</v>
      </c>
      <c r="Q10" s="1">
        <f>IF(P10&gt;MIN(P8:P18),P10-MIN(P8:P18),0)</f>
        <v>152</v>
      </c>
      <c r="R10" s="24">
        <f t="shared" si="6"/>
        <v>15.200000000000001</v>
      </c>
      <c r="S10" s="29">
        <f t="shared" si="7"/>
        <v>44.620000000000005</v>
      </c>
      <c r="T10" s="35">
        <v>10</v>
      </c>
    </row>
    <row r="11" spans="1:20" ht="23.25" customHeight="1">
      <c r="A11" s="21">
        <v>4</v>
      </c>
      <c r="B11" s="22" t="s">
        <v>28</v>
      </c>
      <c r="C11" s="17">
        <v>50</v>
      </c>
      <c r="D11" s="1">
        <f t="shared" si="1"/>
        <v>0</v>
      </c>
      <c r="E11" s="4">
        <f t="shared" si="2"/>
        <v>0</v>
      </c>
      <c r="F11" s="2">
        <v>0</v>
      </c>
      <c r="G11" s="24">
        <f t="shared" si="8"/>
        <v>0</v>
      </c>
      <c r="H11" s="17">
        <v>59</v>
      </c>
      <c r="I11" s="1">
        <f t="shared" si="3"/>
        <v>0</v>
      </c>
      <c r="J11" s="24">
        <f t="shared" si="4"/>
        <v>0</v>
      </c>
      <c r="K11" s="17">
        <v>26</v>
      </c>
      <c r="L11" s="1">
        <f t="shared" si="0"/>
        <v>8</v>
      </c>
      <c r="M11" s="4">
        <f>L11*0.33</f>
        <v>2.64</v>
      </c>
      <c r="N11" s="2">
        <v>1</v>
      </c>
      <c r="O11" s="24">
        <f t="shared" si="5"/>
        <v>5</v>
      </c>
      <c r="P11" s="17">
        <v>315</v>
      </c>
      <c r="Q11" s="1">
        <f>IF(P11&gt;MIN(P8:P18),P11-MIN(P8:P18),0)</f>
        <v>26</v>
      </c>
      <c r="R11" s="24">
        <f t="shared" si="6"/>
        <v>2.6</v>
      </c>
      <c r="S11" s="29">
        <f t="shared" si="7"/>
        <v>10.24</v>
      </c>
      <c r="T11" s="26" t="s">
        <v>37</v>
      </c>
    </row>
    <row r="12" spans="1:20" ht="23.25" customHeight="1">
      <c r="A12" s="21">
        <v>5</v>
      </c>
      <c r="B12" s="22" t="s">
        <v>29</v>
      </c>
      <c r="C12" s="17">
        <v>56</v>
      </c>
      <c r="D12" s="1">
        <f t="shared" si="1"/>
        <v>0</v>
      </c>
      <c r="E12" s="4">
        <f t="shared" si="2"/>
        <v>0</v>
      </c>
      <c r="F12" s="2">
        <v>0</v>
      </c>
      <c r="G12" s="24">
        <f t="shared" si="8"/>
        <v>0</v>
      </c>
      <c r="H12" s="17">
        <v>66</v>
      </c>
      <c r="I12" s="1">
        <f t="shared" si="3"/>
        <v>0</v>
      </c>
      <c r="J12" s="24">
        <f t="shared" si="4"/>
        <v>0</v>
      </c>
      <c r="K12" s="17">
        <v>34</v>
      </c>
      <c r="L12" s="1">
        <f t="shared" si="0"/>
        <v>16</v>
      </c>
      <c r="M12" s="4">
        <f aca="true" t="shared" si="9" ref="M12:M18">L12*0.33</f>
        <v>5.28</v>
      </c>
      <c r="N12" s="2">
        <v>0</v>
      </c>
      <c r="O12" s="24">
        <f t="shared" si="5"/>
        <v>0</v>
      </c>
      <c r="P12" s="17">
        <v>401</v>
      </c>
      <c r="Q12" s="1">
        <f>IF(P12&gt;MIN(P8:P18),P12-MIN(P8:P18),0)</f>
        <v>112</v>
      </c>
      <c r="R12" s="24">
        <f t="shared" si="6"/>
        <v>11.200000000000001</v>
      </c>
      <c r="S12" s="29">
        <f t="shared" si="7"/>
        <v>16.48</v>
      </c>
      <c r="T12" s="35">
        <v>6</v>
      </c>
    </row>
    <row r="13" spans="1:20" ht="23.25" customHeight="1">
      <c r="A13" s="21">
        <v>6</v>
      </c>
      <c r="B13" s="22" t="s">
        <v>30</v>
      </c>
      <c r="C13" s="17">
        <v>58</v>
      </c>
      <c r="D13" s="1">
        <f t="shared" si="1"/>
        <v>0</v>
      </c>
      <c r="E13" s="4">
        <f t="shared" si="2"/>
        <v>0</v>
      </c>
      <c r="F13" s="2">
        <v>0</v>
      </c>
      <c r="G13" s="24">
        <f t="shared" si="8"/>
        <v>0</v>
      </c>
      <c r="H13" s="17">
        <v>62</v>
      </c>
      <c r="I13" s="1">
        <f t="shared" si="3"/>
        <v>0</v>
      </c>
      <c r="J13" s="24">
        <f t="shared" si="4"/>
        <v>0</v>
      </c>
      <c r="K13" s="17">
        <v>34</v>
      </c>
      <c r="L13" s="1">
        <f t="shared" si="0"/>
        <v>16</v>
      </c>
      <c r="M13" s="4">
        <f t="shared" si="9"/>
        <v>5.28</v>
      </c>
      <c r="N13" s="2">
        <v>0</v>
      </c>
      <c r="O13" s="24">
        <f t="shared" si="5"/>
        <v>0</v>
      </c>
      <c r="P13" s="17">
        <v>381</v>
      </c>
      <c r="Q13" s="1">
        <f>IF(P13&gt;MIN(P8:P18),P13-MIN(P8:P18),0)</f>
        <v>92</v>
      </c>
      <c r="R13" s="24">
        <f t="shared" si="6"/>
        <v>9.200000000000001</v>
      </c>
      <c r="S13" s="29">
        <f t="shared" si="7"/>
        <v>14.48</v>
      </c>
      <c r="T13" s="35">
        <v>5</v>
      </c>
    </row>
    <row r="14" spans="1:20" ht="23.25" customHeight="1">
      <c r="A14" s="21">
        <v>7</v>
      </c>
      <c r="B14" s="22" t="s">
        <v>31</v>
      </c>
      <c r="C14" s="17">
        <v>61</v>
      </c>
      <c r="D14" s="1">
        <f t="shared" si="1"/>
        <v>1</v>
      </c>
      <c r="E14" s="4">
        <f t="shared" si="2"/>
        <v>0.5</v>
      </c>
      <c r="F14" s="2">
        <v>0</v>
      </c>
      <c r="G14" s="24">
        <f t="shared" si="8"/>
        <v>0</v>
      </c>
      <c r="H14" s="17">
        <v>72</v>
      </c>
      <c r="I14" s="1">
        <f t="shared" si="3"/>
        <v>2</v>
      </c>
      <c r="J14" s="24">
        <f t="shared" si="4"/>
        <v>2</v>
      </c>
      <c r="K14" s="17">
        <v>21</v>
      </c>
      <c r="L14" s="1">
        <f t="shared" si="0"/>
        <v>3</v>
      </c>
      <c r="M14" s="4">
        <f t="shared" si="9"/>
        <v>0.99</v>
      </c>
      <c r="N14" s="2">
        <v>2</v>
      </c>
      <c r="O14" s="24">
        <f t="shared" si="5"/>
        <v>10</v>
      </c>
      <c r="P14" s="17">
        <v>395</v>
      </c>
      <c r="Q14" s="1">
        <f>IF(P14&gt;MIN(P8:P18),P14-MIN(P8:P18),0)</f>
        <v>106</v>
      </c>
      <c r="R14" s="24">
        <f t="shared" si="6"/>
        <v>10.600000000000001</v>
      </c>
      <c r="S14" s="29">
        <f t="shared" si="7"/>
        <v>24.090000000000003</v>
      </c>
      <c r="T14" s="35">
        <v>7</v>
      </c>
    </row>
    <row r="15" spans="1:20" ht="23.25" customHeight="1">
      <c r="A15" s="21">
        <v>8</v>
      </c>
      <c r="B15" s="22" t="s">
        <v>32</v>
      </c>
      <c r="C15" s="17">
        <v>62</v>
      </c>
      <c r="D15" s="1">
        <f t="shared" si="1"/>
        <v>2</v>
      </c>
      <c r="E15" s="4">
        <f t="shared" si="2"/>
        <v>1</v>
      </c>
      <c r="F15" s="2">
        <v>0</v>
      </c>
      <c r="G15" s="24">
        <f t="shared" si="8"/>
        <v>0</v>
      </c>
      <c r="H15" s="17">
        <v>76</v>
      </c>
      <c r="I15" s="1">
        <f t="shared" si="3"/>
        <v>6</v>
      </c>
      <c r="J15" s="24">
        <f t="shared" si="4"/>
        <v>6</v>
      </c>
      <c r="K15" s="17">
        <v>59</v>
      </c>
      <c r="L15" s="1">
        <f t="shared" si="0"/>
        <v>41</v>
      </c>
      <c r="M15" s="4">
        <f t="shared" si="9"/>
        <v>13.530000000000001</v>
      </c>
      <c r="N15" s="2">
        <v>1</v>
      </c>
      <c r="O15" s="24">
        <f t="shared" si="5"/>
        <v>5</v>
      </c>
      <c r="P15" s="17">
        <v>418</v>
      </c>
      <c r="Q15" s="1">
        <f>IF(P15&gt;MIN(P8:P18),P15-MIN(P8:P18),0)</f>
        <v>129</v>
      </c>
      <c r="R15" s="24">
        <f t="shared" si="6"/>
        <v>12.9</v>
      </c>
      <c r="S15" s="29">
        <f t="shared" si="7"/>
        <v>38.43</v>
      </c>
      <c r="T15" s="35">
        <v>9</v>
      </c>
    </row>
    <row r="16" spans="1:20" ht="23.25" customHeight="1">
      <c r="A16" s="21">
        <v>9</v>
      </c>
      <c r="B16" s="22" t="s">
        <v>33</v>
      </c>
      <c r="C16" s="17">
        <v>55</v>
      </c>
      <c r="D16" s="1">
        <f t="shared" si="1"/>
        <v>0</v>
      </c>
      <c r="E16" s="4">
        <f t="shared" si="2"/>
        <v>0</v>
      </c>
      <c r="F16" s="2">
        <v>0</v>
      </c>
      <c r="G16" s="24">
        <f t="shared" si="8"/>
        <v>0</v>
      </c>
      <c r="H16" s="17">
        <v>62</v>
      </c>
      <c r="I16" s="1">
        <f t="shared" si="3"/>
        <v>0</v>
      </c>
      <c r="J16" s="24">
        <f t="shared" si="4"/>
        <v>0</v>
      </c>
      <c r="K16" s="17">
        <v>25</v>
      </c>
      <c r="L16" s="1">
        <f t="shared" si="0"/>
        <v>7</v>
      </c>
      <c r="M16" s="4">
        <f t="shared" si="9"/>
        <v>2.31</v>
      </c>
      <c r="N16" s="2">
        <v>0</v>
      </c>
      <c r="O16" s="24">
        <f t="shared" si="5"/>
        <v>0</v>
      </c>
      <c r="P16" s="17">
        <v>355</v>
      </c>
      <c r="Q16" s="1">
        <f>IF(P16&gt;MIN(P8:P18),P16-MIN(P8:P18),0)</f>
        <v>66</v>
      </c>
      <c r="R16" s="24">
        <f t="shared" si="6"/>
        <v>6.6000000000000005</v>
      </c>
      <c r="S16" s="29">
        <f t="shared" si="7"/>
        <v>8.91</v>
      </c>
      <c r="T16" s="26" t="s">
        <v>36</v>
      </c>
    </row>
    <row r="17" spans="1:20" ht="23.25" customHeight="1">
      <c r="A17" s="21">
        <v>10</v>
      </c>
      <c r="B17" s="22" t="s">
        <v>34</v>
      </c>
      <c r="C17" s="17">
        <v>52</v>
      </c>
      <c r="D17" s="1">
        <f t="shared" si="1"/>
        <v>0</v>
      </c>
      <c r="E17" s="4">
        <f t="shared" si="2"/>
        <v>0</v>
      </c>
      <c r="F17" s="2">
        <v>0</v>
      </c>
      <c r="G17" s="24">
        <f t="shared" si="8"/>
        <v>0</v>
      </c>
      <c r="H17" s="17">
        <v>61</v>
      </c>
      <c r="I17" s="1">
        <f t="shared" si="3"/>
        <v>0</v>
      </c>
      <c r="J17" s="24">
        <f t="shared" si="4"/>
        <v>0</v>
      </c>
      <c r="K17" s="17">
        <v>39</v>
      </c>
      <c r="L17" s="1">
        <f t="shared" si="0"/>
        <v>21</v>
      </c>
      <c r="M17" s="4">
        <f t="shared" si="9"/>
        <v>6.930000000000001</v>
      </c>
      <c r="N17" s="2">
        <v>0</v>
      </c>
      <c r="O17" s="24">
        <f t="shared" si="5"/>
        <v>0</v>
      </c>
      <c r="P17" s="17">
        <v>345</v>
      </c>
      <c r="Q17" s="1">
        <f>IF(P17&gt;MIN(P8:P18),P17-MIN(P8:P18),0)</f>
        <v>56</v>
      </c>
      <c r="R17" s="24">
        <f t="shared" si="6"/>
        <v>5.6000000000000005</v>
      </c>
      <c r="S17" s="29">
        <f t="shared" si="7"/>
        <v>12.530000000000001</v>
      </c>
      <c r="T17" s="35">
        <v>4</v>
      </c>
    </row>
    <row r="18" spans="1:20" ht="23.25" customHeight="1" thickBot="1">
      <c r="A18" s="21">
        <v>11</v>
      </c>
      <c r="B18" s="11" t="s">
        <v>35</v>
      </c>
      <c r="C18" s="18">
        <v>49</v>
      </c>
      <c r="D18" s="5">
        <f t="shared" si="1"/>
        <v>0</v>
      </c>
      <c r="E18" s="7">
        <f t="shared" si="2"/>
        <v>0</v>
      </c>
      <c r="F18" s="6">
        <v>0</v>
      </c>
      <c r="G18" s="25">
        <f t="shared" si="8"/>
        <v>0</v>
      </c>
      <c r="H18" s="18">
        <v>59</v>
      </c>
      <c r="I18" s="5">
        <f t="shared" si="3"/>
        <v>0</v>
      </c>
      <c r="J18" s="25">
        <f t="shared" si="4"/>
        <v>0</v>
      </c>
      <c r="K18" s="18">
        <v>39</v>
      </c>
      <c r="L18" s="5">
        <f t="shared" si="0"/>
        <v>21</v>
      </c>
      <c r="M18" s="7">
        <f t="shared" si="9"/>
        <v>6.930000000000001</v>
      </c>
      <c r="N18" s="6">
        <v>1</v>
      </c>
      <c r="O18" s="25">
        <f t="shared" si="5"/>
        <v>5</v>
      </c>
      <c r="P18" s="18">
        <v>289</v>
      </c>
      <c r="Q18" s="5">
        <f>IF(P18&gt;MIN(P8:P18),P18-MIN(P8:P18),0)</f>
        <v>0</v>
      </c>
      <c r="R18" s="25">
        <f t="shared" si="6"/>
        <v>0</v>
      </c>
      <c r="S18" s="30">
        <f t="shared" si="7"/>
        <v>11.93</v>
      </c>
      <c r="T18" s="27" t="s">
        <v>38</v>
      </c>
    </row>
    <row r="20" spans="2:18" ht="12.75">
      <c r="B20" s="32" t="s">
        <v>42</v>
      </c>
      <c r="C20" s="33"/>
      <c r="D20" s="33"/>
      <c r="E20" s="33"/>
      <c r="F20" s="33"/>
      <c r="G20" s="33"/>
      <c r="H20" s="33"/>
      <c r="I20" s="33" t="s">
        <v>44</v>
      </c>
      <c r="J20" s="33"/>
      <c r="K20" s="33"/>
      <c r="R20" s="3"/>
    </row>
    <row r="21" spans="2:11" ht="12.75">
      <c r="B21" s="32" t="s">
        <v>43</v>
      </c>
      <c r="C21" s="33"/>
      <c r="D21" s="33"/>
      <c r="E21" s="33"/>
      <c r="F21" s="33"/>
      <c r="G21" s="33"/>
      <c r="H21" s="33"/>
      <c r="I21" s="33" t="s">
        <v>45</v>
      </c>
      <c r="J21" s="33"/>
      <c r="K21" s="33"/>
    </row>
    <row r="25" ht="12.75">
      <c r="G25" t="s">
        <v>11</v>
      </c>
    </row>
  </sheetData>
  <mergeCells count="11">
    <mergeCell ref="T6:T7"/>
    <mergeCell ref="K6:O6"/>
    <mergeCell ref="C6:G6"/>
    <mergeCell ref="P6:R6"/>
    <mergeCell ref="A2:S2"/>
    <mergeCell ref="A3:S3"/>
    <mergeCell ref="P4:S4"/>
    <mergeCell ref="A6:A7"/>
    <mergeCell ref="B6:B7"/>
    <mergeCell ref="H6:J6"/>
    <mergeCell ref="S6:S7"/>
  </mergeCells>
  <printOptions/>
  <pageMargins left="0.31" right="0.36" top="0.3" bottom="0.3" header="0.26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21"/>
  <sheetViews>
    <sheetView workbookViewId="0" topLeftCell="B1">
      <selection activeCell="L24" sqref="L24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5.28125" style="0" customWidth="1"/>
    <col min="4" max="4" width="6.8515625" style="0" customWidth="1"/>
    <col min="5" max="5" width="6.00390625" style="0" customWidth="1"/>
    <col min="6" max="6" width="6.140625" style="0" customWidth="1"/>
    <col min="7" max="7" width="6.00390625" style="0" customWidth="1"/>
    <col min="8" max="8" width="5.28125" style="0" customWidth="1"/>
    <col min="9" max="9" width="6.7109375" style="0" customWidth="1"/>
    <col min="10" max="10" width="6.8515625" style="0" customWidth="1"/>
    <col min="11" max="11" width="5.28125" style="0" customWidth="1"/>
    <col min="12" max="12" width="7.140625" style="0" customWidth="1"/>
    <col min="13" max="13" width="8.00390625" style="0" customWidth="1"/>
    <col min="14" max="14" width="6.140625" style="0" customWidth="1"/>
    <col min="15" max="15" width="7.00390625" style="0" customWidth="1"/>
    <col min="16" max="16" width="5.7109375" style="0" customWidth="1"/>
    <col min="17" max="17" width="9.00390625" style="0" customWidth="1"/>
    <col min="18" max="18" width="7.57421875" style="0" customWidth="1"/>
    <col min="19" max="19" width="7.00390625" style="0" customWidth="1"/>
    <col min="20" max="20" width="6.28125" style="0" customWidth="1"/>
  </cols>
  <sheetData>
    <row r="1" spans="1:19" ht="3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12.75">
      <c r="A3" s="36" t="s">
        <v>10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2:19" ht="10.5" customHeight="1">
      <c r="B4" s="31" t="s">
        <v>41</v>
      </c>
      <c r="P4" s="37" t="s">
        <v>14</v>
      </c>
      <c r="Q4" s="37"/>
      <c r="R4" s="37"/>
      <c r="S4" s="37"/>
    </row>
    <row r="5" ht="3" customHeight="1" thickBot="1"/>
    <row r="6" spans="1:20" ht="12" customHeight="1">
      <c r="A6" s="38" t="s">
        <v>0</v>
      </c>
      <c r="B6" s="40" t="s">
        <v>40</v>
      </c>
      <c r="C6" s="42" t="s">
        <v>1</v>
      </c>
      <c r="D6" s="43"/>
      <c r="E6" s="43"/>
      <c r="F6" s="43"/>
      <c r="G6" s="44"/>
      <c r="H6" s="42" t="s">
        <v>4</v>
      </c>
      <c r="I6" s="43"/>
      <c r="J6" s="44"/>
      <c r="K6" s="42" t="s">
        <v>7</v>
      </c>
      <c r="L6" s="43"/>
      <c r="M6" s="43"/>
      <c r="N6" s="43"/>
      <c r="O6" s="44"/>
      <c r="P6" s="42" t="s">
        <v>9</v>
      </c>
      <c r="Q6" s="43"/>
      <c r="R6" s="44"/>
      <c r="S6" s="45" t="s">
        <v>8</v>
      </c>
      <c r="T6" s="47" t="s">
        <v>24</v>
      </c>
    </row>
    <row r="7" spans="1:20" ht="34.5" customHeight="1" thickBot="1">
      <c r="A7" s="39"/>
      <c r="B7" s="41"/>
      <c r="C7" s="12" t="s">
        <v>2</v>
      </c>
      <c r="D7" s="13" t="s">
        <v>5</v>
      </c>
      <c r="E7" s="13" t="s">
        <v>3</v>
      </c>
      <c r="F7" s="13" t="s">
        <v>15</v>
      </c>
      <c r="G7" s="14" t="s">
        <v>16</v>
      </c>
      <c r="H7" s="12" t="s">
        <v>2</v>
      </c>
      <c r="I7" s="13" t="s">
        <v>5</v>
      </c>
      <c r="J7" s="14" t="s">
        <v>6</v>
      </c>
      <c r="K7" s="12" t="s">
        <v>2</v>
      </c>
      <c r="L7" s="13" t="s">
        <v>5</v>
      </c>
      <c r="M7" s="13" t="s">
        <v>6</v>
      </c>
      <c r="N7" s="13" t="s">
        <v>15</v>
      </c>
      <c r="O7" s="14" t="s">
        <v>16</v>
      </c>
      <c r="P7" s="12" t="s">
        <v>12</v>
      </c>
      <c r="Q7" s="13" t="s">
        <v>47</v>
      </c>
      <c r="R7" s="14" t="s">
        <v>6</v>
      </c>
      <c r="S7" s="46"/>
      <c r="T7" s="48"/>
    </row>
    <row r="8" spans="1:20" ht="23.25" customHeight="1">
      <c r="A8" s="20">
        <v>1</v>
      </c>
      <c r="B8" s="19" t="s">
        <v>17</v>
      </c>
      <c r="C8" s="16">
        <v>66</v>
      </c>
      <c r="D8" s="8">
        <f>IF(C8&gt;60,C8-60,0)</f>
        <v>6</v>
      </c>
      <c r="E8" s="10">
        <f>D8/2</f>
        <v>3</v>
      </c>
      <c r="F8" s="9">
        <v>0</v>
      </c>
      <c r="G8" s="23">
        <f aca="true" t="shared" si="0" ref="G8:G14">IF(F8&gt;0,5,0)</f>
        <v>0</v>
      </c>
      <c r="H8" s="16">
        <v>55</v>
      </c>
      <c r="I8" s="8">
        <f>IF(H8&gt;70,H8-70,0)</f>
        <v>0</v>
      </c>
      <c r="J8" s="23">
        <f>I8</f>
        <v>0</v>
      </c>
      <c r="K8" s="16">
        <v>71</v>
      </c>
      <c r="L8" s="8">
        <f aca="true" t="shared" si="1" ref="L8:L14">IF(K8&gt;18,K8-18,0)</f>
        <v>53</v>
      </c>
      <c r="M8" s="10">
        <f aca="true" t="shared" si="2" ref="M8:M14">L8*0.33</f>
        <v>17.490000000000002</v>
      </c>
      <c r="N8" s="9">
        <v>0</v>
      </c>
      <c r="O8" s="23">
        <f>N8*5</f>
        <v>0</v>
      </c>
      <c r="P8" s="16">
        <v>394</v>
      </c>
      <c r="Q8" s="8">
        <f>IF(P8&gt;MIN(P8:P14),P8-MIN(P8:P14),0)</f>
        <v>38</v>
      </c>
      <c r="R8" s="23">
        <f>Q8*0.1</f>
        <v>3.8000000000000003</v>
      </c>
      <c r="S8" s="28">
        <f>E8+G8+J8+M8+O8+R8</f>
        <v>24.290000000000003</v>
      </c>
      <c r="T8" s="34">
        <v>6</v>
      </c>
    </row>
    <row r="9" spans="1:20" ht="23.25" customHeight="1">
      <c r="A9" s="21">
        <v>2</v>
      </c>
      <c r="B9" s="22" t="s">
        <v>18</v>
      </c>
      <c r="C9" s="17">
        <v>51</v>
      </c>
      <c r="D9" s="1">
        <f aca="true" t="shared" si="3" ref="D9:D14">IF(C9&gt;60,C9-60,0)</f>
        <v>0</v>
      </c>
      <c r="E9" s="4">
        <f aca="true" t="shared" si="4" ref="E9:E14">D9/2</f>
        <v>0</v>
      </c>
      <c r="F9" s="2">
        <v>0</v>
      </c>
      <c r="G9" s="24">
        <f t="shared" si="0"/>
        <v>0</v>
      </c>
      <c r="H9" s="17">
        <v>75</v>
      </c>
      <c r="I9" s="1">
        <f aca="true" t="shared" si="5" ref="I9:I14">IF(H9&gt;70,H9-70,0)</f>
        <v>5</v>
      </c>
      <c r="J9" s="24">
        <f aca="true" t="shared" si="6" ref="J9:J14">I9</f>
        <v>5</v>
      </c>
      <c r="K9" s="17">
        <v>31</v>
      </c>
      <c r="L9" s="1">
        <f t="shared" si="1"/>
        <v>13</v>
      </c>
      <c r="M9" s="4">
        <f t="shared" si="2"/>
        <v>4.29</v>
      </c>
      <c r="N9" s="2">
        <v>0</v>
      </c>
      <c r="O9" s="24">
        <f aca="true" t="shared" si="7" ref="O9:O14">N9*5</f>
        <v>0</v>
      </c>
      <c r="P9" s="17">
        <v>431</v>
      </c>
      <c r="Q9" s="1">
        <f>IF(P9&gt;MIN(P8:P14),P9-MIN(P8:P14),0)</f>
        <v>75</v>
      </c>
      <c r="R9" s="24">
        <f aca="true" t="shared" si="8" ref="R9:R14">Q9*0.1</f>
        <v>7.5</v>
      </c>
      <c r="S9" s="29">
        <f aca="true" t="shared" si="9" ref="S9:S14">E9+G9+J9+M9+O9+R9</f>
        <v>16.79</v>
      </c>
      <c r="T9" s="35">
        <v>5</v>
      </c>
    </row>
    <row r="10" spans="1:20" ht="23.25" customHeight="1">
      <c r="A10" s="21">
        <v>3</v>
      </c>
      <c r="B10" s="22" t="s">
        <v>19</v>
      </c>
      <c r="C10" s="17">
        <v>61</v>
      </c>
      <c r="D10" s="1">
        <f t="shared" si="3"/>
        <v>1</v>
      </c>
      <c r="E10" s="4">
        <f t="shared" si="4"/>
        <v>0.5</v>
      </c>
      <c r="F10" s="2">
        <v>0</v>
      </c>
      <c r="G10" s="24">
        <f t="shared" si="0"/>
        <v>0</v>
      </c>
      <c r="H10" s="17">
        <v>69</v>
      </c>
      <c r="I10" s="1">
        <f t="shared" si="5"/>
        <v>0</v>
      </c>
      <c r="J10" s="24">
        <f t="shared" si="6"/>
        <v>0</v>
      </c>
      <c r="K10" s="17">
        <v>27</v>
      </c>
      <c r="L10" s="1">
        <f t="shared" si="1"/>
        <v>9</v>
      </c>
      <c r="M10" s="4">
        <f t="shared" si="2"/>
        <v>2.97</v>
      </c>
      <c r="N10" s="2">
        <v>1</v>
      </c>
      <c r="O10" s="24">
        <f t="shared" si="7"/>
        <v>5</v>
      </c>
      <c r="P10" s="17">
        <v>437</v>
      </c>
      <c r="Q10" s="1">
        <f>IF(P10&gt;MIN(P8:P14),P10-MIN(P8:P14),0)</f>
        <v>81</v>
      </c>
      <c r="R10" s="24">
        <f t="shared" si="8"/>
        <v>8.1</v>
      </c>
      <c r="S10" s="29">
        <f t="shared" si="9"/>
        <v>16.57</v>
      </c>
      <c r="T10" s="35">
        <v>4</v>
      </c>
    </row>
    <row r="11" spans="1:20" ht="23.25" customHeight="1">
      <c r="A11" s="21">
        <v>4</v>
      </c>
      <c r="B11" s="22" t="s">
        <v>20</v>
      </c>
      <c r="C11" s="17">
        <v>51</v>
      </c>
      <c r="D11" s="1">
        <f t="shared" si="3"/>
        <v>0</v>
      </c>
      <c r="E11" s="4">
        <f t="shared" si="4"/>
        <v>0</v>
      </c>
      <c r="F11" s="2">
        <v>0</v>
      </c>
      <c r="G11" s="24">
        <f t="shared" si="0"/>
        <v>0</v>
      </c>
      <c r="H11" s="17">
        <v>71</v>
      </c>
      <c r="I11" s="1">
        <f t="shared" si="5"/>
        <v>1</v>
      </c>
      <c r="J11" s="24">
        <f t="shared" si="6"/>
        <v>1</v>
      </c>
      <c r="K11" s="17">
        <v>33</v>
      </c>
      <c r="L11" s="1">
        <f t="shared" si="1"/>
        <v>15</v>
      </c>
      <c r="M11" s="4">
        <f t="shared" si="2"/>
        <v>4.95</v>
      </c>
      <c r="N11" s="2">
        <v>3</v>
      </c>
      <c r="O11" s="24">
        <f t="shared" si="7"/>
        <v>15</v>
      </c>
      <c r="P11" s="17">
        <v>413</v>
      </c>
      <c r="Q11" s="1">
        <f>IF(P11&gt;MIN(P8:P14),P11-MIN(P8:P14),0)</f>
        <v>57</v>
      </c>
      <c r="R11" s="24">
        <f t="shared" si="8"/>
        <v>5.7</v>
      </c>
      <c r="S11" s="29">
        <f t="shared" si="9"/>
        <v>26.65</v>
      </c>
      <c r="T11" s="35">
        <v>7</v>
      </c>
    </row>
    <row r="12" spans="1:20" ht="23.25" customHeight="1">
      <c r="A12" s="21">
        <v>5</v>
      </c>
      <c r="B12" s="22" t="s">
        <v>21</v>
      </c>
      <c r="C12" s="17">
        <v>54</v>
      </c>
      <c r="D12" s="1">
        <f t="shared" si="3"/>
        <v>0</v>
      </c>
      <c r="E12" s="4">
        <f t="shared" si="4"/>
        <v>0</v>
      </c>
      <c r="F12" s="2">
        <v>0</v>
      </c>
      <c r="G12" s="24">
        <f t="shared" si="0"/>
        <v>0</v>
      </c>
      <c r="H12" s="17">
        <v>62</v>
      </c>
      <c r="I12" s="1">
        <f t="shared" si="5"/>
        <v>0</v>
      </c>
      <c r="J12" s="24">
        <f t="shared" si="6"/>
        <v>0</v>
      </c>
      <c r="K12" s="17">
        <v>39</v>
      </c>
      <c r="L12" s="1">
        <f t="shared" si="1"/>
        <v>21</v>
      </c>
      <c r="M12" s="4">
        <f t="shared" si="2"/>
        <v>6.930000000000001</v>
      </c>
      <c r="N12" s="2">
        <v>0</v>
      </c>
      <c r="O12" s="24">
        <f t="shared" si="7"/>
        <v>0</v>
      </c>
      <c r="P12" s="17">
        <v>382</v>
      </c>
      <c r="Q12" s="1">
        <f>IF(P12&gt;MIN(P8:P14),P12-MIN(P8:P14),0)</f>
        <v>26</v>
      </c>
      <c r="R12" s="24">
        <f t="shared" si="8"/>
        <v>2.6</v>
      </c>
      <c r="S12" s="29">
        <f t="shared" si="9"/>
        <v>9.530000000000001</v>
      </c>
      <c r="T12" s="26" t="s">
        <v>37</v>
      </c>
    </row>
    <row r="13" spans="1:20" ht="23.25" customHeight="1">
      <c r="A13" s="21">
        <v>6</v>
      </c>
      <c r="B13" s="22" t="s">
        <v>22</v>
      </c>
      <c r="C13" s="17">
        <v>55</v>
      </c>
      <c r="D13" s="1">
        <f t="shared" si="3"/>
        <v>0</v>
      </c>
      <c r="E13" s="4">
        <f t="shared" si="4"/>
        <v>0</v>
      </c>
      <c r="F13" s="2">
        <v>0</v>
      </c>
      <c r="G13" s="24">
        <f t="shared" si="0"/>
        <v>0</v>
      </c>
      <c r="H13" s="17">
        <v>64</v>
      </c>
      <c r="I13" s="1">
        <f t="shared" si="5"/>
        <v>0</v>
      </c>
      <c r="J13" s="24">
        <f t="shared" si="6"/>
        <v>0</v>
      </c>
      <c r="K13" s="17">
        <v>38</v>
      </c>
      <c r="L13" s="1">
        <f t="shared" si="1"/>
        <v>20</v>
      </c>
      <c r="M13" s="4">
        <f t="shared" si="2"/>
        <v>6.6000000000000005</v>
      </c>
      <c r="N13" s="2">
        <v>0</v>
      </c>
      <c r="O13" s="24">
        <f t="shared" si="7"/>
        <v>0</v>
      </c>
      <c r="P13" s="17">
        <v>392</v>
      </c>
      <c r="Q13" s="1">
        <f>IF(P13&gt;MIN(P8:P14),P13-MIN(P8:P14),0)</f>
        <v>36</v>
      </c>
      <c r="R13" s="24">
        <f t="shared" si="8"/>
        <v>3.6</v>
      </c>
      <c r="S13" s="29">
        <f t="shared" si="9"/>
        <v>10.200000000000001</v>
      </c>
      <c r="T13" s="26" t="s">
        <v>38</v>
      </c>
    </row>
    <row r="14" spans="1:20" ht="23.25" customHeight="1" thickBot="1">
      <c r="A14" s="21">
        <v>7</v>
      </c>
      <c r="B14" s="11" t="s">
        <v>23</v>
      </c>
      <c r="C14" s="18">
        <v>56</v>
      </c>
      <c r="D14" s="5">
        <f t="shared" si="3"/>
        <v>0</v>
      </c>
      <c r="E14" s="7">
        <f t="shared" si="4"/>
        <v>0</v>
      </c>
      <c r="F14" s="6">
        <v>0</v>
      </c>
      <c r="G14" s="25">
        <f t="shared" si="0"/>
        <v>0</v>
      </c>
      <c r="H14" s="18">
        <v>63</v>
      </c>
      <c r="I14" s="5">
        <f t="shared" si="5"/>
        <v>0</v>
      </c>
      <c r="J14" s="25">
        <f t="shared" si="6"/>
        <v>0</v>
      </c>
      <c r="K14" s="18">
        <v>23</v>
      </c>
      <c r="L14" s="5">
        <f t="shared" si="1"/>
        <v>5</v>
      </c>
      <c r="M14" s="7">
        <f t="shared" si="2"/>
        <v>1.6500000000000001</v>
      </c>
      <c r="N14" s="6">
        <v>1</v>
      </c>
      <c r="O14" s="25">
        <f t="shared" si="7"/>
        <v>5</v>
      </c>
      <c r="P14" s="18">
        <v>356</v>
      </c>
      <c r="Q14" s="5">
        <f>IF(P14&gt;MIN(P8:P14),P14-MIN(P8:P14),0)</f>
        <v>0</v>
      </c>
      <c r="R14" s="25">
        <f t="shared" si="8"/>
        <v>0</v>
      </c>
      <c r="S14" s="30">
        <f t="shared" si="9"/>
        <v>6.65</v>
      </c>
      <c r="T14" s="27" t="s">
        <v>36</v>
      </c>
    </row>
    <row r="16" spans="2:18" ht="12.75">
      <c r="B16" s="32" t="s">
        <v>42</v>
      </c>
      <c r="C16" s="33"/>
      <c r="D16" s="33"/>
      <c r="E16" s="33"/>
      <c r="F16" s="33"/>
      <c r="G16" s="33"/>
      <c r="H16" s="33"/>
      <c r="I16" s="33" t="s">
        <v>44</v>
      </c>
      <c r="J16" s="33"/>
      <c r="K16" s="33"/>
      <c r="R16" s="3"/>
    </row>
    <row r="17" spans="2:11" ht="12.75">
      <c r="B17" s="32" t="s">
        <v>43</v>
      </c>
      <c r="C17" s="33"/>
      <c r="D17" s="33"/>
      <c r="E17" s="33"/>
      <c r="F17" s="33"/>
      <c r="G17" s="33"/>
      <c r="H17" s="33"/>
      <c r="I17" s="33" t="s">
        <v>45</v>
      </c>
      <c r="J17" s="33"/>
      <c r="K17" s="33"/>
    </row>
    <row r="21" ht="12.75">
      <c r="G21" t="s">
        <v>11</v>
      </c>
    </row>
  </sheetData>
  <mergeCells count="11">
    <mergeCell ref="P6:R6"/>
    <mergeCell ref="S6:S7"/>
    <mergeCell ref="T6:T7"/>
    <mergeCell ref="A2:S2"/>
    <mergeCell ref="A3:S3"/>
    <mergeCell ref="P4:S4"/>
    <mergeCell ref="A6:A7"/>
    <mergeCell ref="B6:B7"/>
    <mergeCell ref="C6:G6"/>
    <mergeCell ref="H6:J6"/>
    <mergeCell ref="K6:O6"/>
  </mergeCells>
  <printOptions/>
  <pageMargins left="0.3" right="0.3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2013-10-07T05:04:39Z</cp:lastPrinted>
  <dcterms:created xsi:type="dcterms:W3CDTF">2013-10-04T07:30:03Z</dcterms:created>
  <dcterms:modified xsi:type="dcterms:W3CDTF">2013-10-09T05:04:55Z</dcterms:modified>
  <cp:category/>
  <cp:version/>
  <cp:contentType/>
  <cp:contentStatus/>
</cp:coreProperties>
</file>